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bookViews>
    <workbookView xWindow="0" yWindow="0" windowWidth="28800" windowHeight="12440"/>
  </bookViews>
  <sheets>
    <sheet name="70V Landscape System" sheetId="1" r:id="rId1"/>
    <sheet name="Data" sheetId="2" state="hidden"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25" i="1" l="1"/>
  <c r="J26" i="1"/>
  <c r="J18" i="1"/>
  <c r="I22" i="2"/>
  <c r="I25" i="2"/>
  <c r="C12" i="1"/>
  <c r="I18" i="2"/>
  <c r="I26" i="2"/>
  <c r="J11" i="1"/>
  <c r="J20" i="1"/>
  <c r="J21" i="1"/>
  <c r="J27" i="1"/>
  <c r="I25" i="1"/>
  <c r="L13" i="2"/>
  <c r="I19" i="2"/>
  <c r="J13" i="2"/>
  <c r="I26" i="1"/>
  <c r="J5" i="2"/>
  <c r="L15" i="2"/>
  <c r="L14" i="2"/>
  <c r="L12" i="2"/>
  <c r="L11" i="2"/>
  <c r="L10" i="2"/>
  <c r="L9" i="2"/>
  <c r="J15" i="2"/>
  <c r="J14" i="2"/>
  <c r="J12" i="2"/>
  <c r="J11" i="2"/>
  <c r="J10" i="2"/>
  <c r="L5" i="2"/>
  <c r="J9" i="2"/>
  <c r="I14" i="1"/>
  <c r="E14" i="1"/>
  <c r="G14" i="1"/>
  <c r="J12" i="1"/>
  <c r="I27" i="1"/>
</calcChain>
</file>

<file path=xl/sharedStrings.xml><?xml version="1.0" encoding="utf-8"?>
<sst xmlns="http://schemas.openxmlformats.org/spreadsheetml/2006/main" count="67" uniqueCount="44">
  <si>
    <t>Model:</t>
  </si>
  <si>
    <t>Quantity:</t>
  </si>
  <si>
    <t>Tap Setting:</t>
  </si>
  <si>
    <t>ES-LS-SAT-8-BRN</t>
  </si>
  <si>
    <t>Select</t>
  </si>
  <si>
    <t>ES-LS-BSUB-12-CPR</t>
  </si>
  <si>
    <t>ES-LS-SAT-6-BRN</t>
  </si>
  <si>
    <t>ES-LS-SAT-4-BRN</t>
  </si>
  <si>
    <t>Total Impedance:</t>
  </si>
  <si>
    <t>CDi-1000</t>
  </si>
  <si>
    <t>CDi-2000</t>
  </si>
  <si>
    <t>ES-LS-HSUB-10-BLK</t>
  </si>
  <si>
    <t>SPEAKER TAP SETTINGS</t>
  </si>
  <si>
    <t>SUBWOOFER LIST</t>
  </si>
  <si>
    <t>SATELLITE LIST</t>
  </si>
  <si>
    <t>AMPLIFIER CALCULATIONS</t>
  </si>
  <si>
    <t>Line Loss</t>
  </si>
  <si>
    <t>Wire satellites only to CH2</t>
  </si>
  <si>
    <t>Rated</t>
  </si>
  <si>
    <t>w/ Line Loss</t>
  </si>
  <si>
    <t>Subwoofer Channel</t>
  </si>
  <si>
    <t>70V Satellites Channel</t>
  </si>
  <si>
    <t>Subwoofer (calculated from first tab)</t>
  </si>
  <si>
    <t>Satellites (from first tab)</t>
  </si>
  <si>
    <t>amplifier selection</t>
  </si>
  <si>
    <t>Power (Watts)</t>
  </si>
  <si>
    <t>Recommended Amplifier:</t>
  </si>
  <si>
    <t>Watts per sub:</t>
  </si>
  <si>
    <t>SKU</t>
  </si>
  <si>
    <t>Qty</t>
  </si>
  <si>
    <t>CR-CDi1000-LSCAPE</t>
  </si>
  <si>
    <t>CR-CDi2000-LSCAPE</t>
  </si>
  <si>
    <t>EQUIPMENT LIST</t>
  </si>
  <si>
    <t>SYSTEM CALCULATOR</t>
  </si>
  <si>
    <t>Crown Channel 1 (Subs)</t>
  </si>
  <si>
    <t>Crown Channel 2 (Sats)</t>
  </si>
  <si>
    <t>If using subwoofer(s), they must be on CH1 by themselves.</t>
  </si>
  <si>
    <t>This calculator provides an easy way to plan your Episode Landscape speaker system. For the best performance, it assumes you are using 70V satellites, 8-ohm subwoofers (optional), and a Crown Amplifier.</t>
  </si>
  <si>
    <r>
      <t xml:space="preserve">Total System Power (Watts):
</t>
    </r>
    <r>
      <rPr>
        <i/>
        <sz val="8"/>
        <color theme="1"/>
        <rFont val="Calibri"/>
        <family val="2"/>
        <scheme val="minor"/>
      </rPr>
      <t>Assumes a 20% line loss</t>
    </r>
  </si>
  <si>
    <t>Channel 1 Total Power:</t>
  </si>
  <si>
    <t>Channel 2 Total Power:</t>
  </si>
  <si>
    <r>
      <rPr>
        <b/>
        <sz val="11"/>
        <color theme="1"/>
        <rFont val="Calibri"/>
        <family val="2"/>
        <scheme val="minor"/>
      </rPr>
      <t xml:space="preserve">HOW TO USE THIS TOOL:
Step 1: </t>
    </r>
    <r>
      <rPr>
        <sz val="11"/>
        <color theme="1"/>
        <rFont val="Calibri"/>
        <family val="2"/>
        <scheme val="minor"/>
      </rPr>
      <t xml:space="preserve">Channel 1, use the drop-down list to select the subwoofer model, then input the quantity to calculate the total impedance (2 ohm minimum).
</t>
    </r>
    <r>
      <rPr>
        <b/>
        <sz val="11"/>
        <color theme="1"/>
        <rFont val="Calibri"/>
        <family val="2"/>
        <scheme val="minor"/>
      </rPr>
      <t xml:space="preserve">Step 2: </t>
    </r>
    <r>
      <rPr>
        <sz val="11"/>
        <color theme="1"/>
        <rFont val="Calibri"/>
        <family val="2"/>
        <scheme val="minor"/>
      </rPr>
      <t xml:space="preserve">Channel 2, use the drop-down lists to set the satellite model and tap setting for each selection. Input the quantity at each tap setting to calculate the total power consumption. Once all values have been set, the Total System Power, Recommended Amplifier, and Equipment List will be populated. Copy and paste the items in the Equipment List into the Quick Order Pad on the Snap website.
</t>
    </r>
    <r>
      <rPr>
        <i/>
        <sz val="11"/>
        <color theme="1"/>
        <rFont val="Calibri"/>
        <family val="2"/>
        <scheme val="minor"/>
      </rPr>
      <t xml:space="preserve">NOTE: Channel 1 is for Subwoofers, and Channel 2 is for Satellites. Due to amplifier DSP settings, only one type of speaker should be used per channel (don't mix and match speaker types). </t>
    </r>
  </si>
  <si>
    <t>ES-LS-BSUB-10-CPR</t>
  </si>
  <si>
    <t>ES-LS-BSUB-8-CPR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</si>
</sst>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
      <i/>
      <sz val="8"/>
      <color theme="1"/>
      <name val="Calibri"/>
      <family val="2"/>
      <scheme val="minor"/>
    </font>
    <font>
      <b/>
      <sz val="11"/>
      <color theme="0"/>
      <name val="Calibri"/>
      <family val="2"/>
      <scheme val="minor"/>
    </font>
    <font>
      <b/>
      <i/>
      <sz val="8"/>
      <color theme="1"/>
      <name val="Calibri"/>
      <family val="2"/>
      <scheme val="minor"/>
    </font>
    <font>
      <i/>
      <sz val="9"/>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59999389629810485"/>
        <bgColor indexed="64"/>
      </patternFill>
    </fill>
  </fills>
  <borders count="11">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9" fontId="2" fillId="0" borderId="0" applyFont="0" applyFill="0" applyBorder="0" applyAlignment="0" applyProtection="0"/>
  </cellStyleXfs>
  <cellXfs count="56">
    <xf numFmtId="0" fontId="0" fillId="0" borderId="0" xfId="0"/>
    <xf numFmtId="0" fontId="0" fillId="0" borderId="0" xfId="0" applyAlignment="1">
      <alignment horizontal="right"/>
    </xf>
    <xf numFmtId="0" fontId="0" fillId="0" borderId="0" xfId="0" applyAlignment="1">
      <alignment horizontal="center"/>
    </xf>
    <xf numFmtId="0" fontId="3" fillId="0" borderId="0" xfId="0" applyFont="1"/>
    <xf numFmtId="0" fontId="3" fillId="0" borderId="0" xfId="0" applyFont="1" applyAlignment="1">
      <alignment horizontal="center"/>
    </xf>
    <xf numFmtId="9" fontId="0" fillId="0" borderId="0" xfId="1" applyFont="1"/>
    <xf numFmtId="1" fontId="0" fillId="0" borderId="0" xfId="0" applyNumberFormat="1"/>
    <xf numFmtId="164" fontId="0" fillId="0" borderId="0" xfId="0" applyNumberFormat="1"/>
    <xf numFmtId="0" fontId="0" fillId="0" borderId="0" xfId="0" applyAlignment="1">
      <alignment horizontal="left" vertical="center" wrapText="1"/>
    </xf>
    <xf numFmtId="0" fontId="0" fillId="0" borderId="0" xfId="0" applyAlignment="1">
      <alignment horizontal="left" vertical="center"/>
    </xf>
    <xf numFmtId="0" fontId="0" fillId="0" borderId="0" xfId="0" applyBorder="1"/>
    <xf numFmtId="0" fontId="0" fillId="0" borderId="0" xfId="0" applyBorder="1" applyAlignment="1">
      <alignment horizontal="right"/>
    </xf>
    <xf numFmtId="0" fontId="0" fillId="0" borderId="1" xfId="0" applyBorder="1" applyAlignment="1">
      <alignment horizontal="right"/>
    </xf>
    <xf numFmtId="164" fontId="0" fillId="0" borderId="1" xfId="0" applyNumberFormat="1" applyBorder="1" applyAlignment="1">
      <alignment horizontal="left"/>
    </xf>
    <xf numFmtId="0" fontId="0" fillId="0" borderId="1" xfId="0" applyBorder="1"/>
    <xf numFmtId="0" fontId="0" fillId="0" borderId="0" xfId="0" applyFill="1" applyBorder="1" applyAlignment="1">
      <alignment horizontal="right"/>
    </xf>
    <xf numFmtId="0" fontId="0" fillId="0" borderId="2" xfId="0" applyBorder="1"/>
    <xf numFmtId="0" fontId="0" fillId="0" borderId="4" xfId="0" applyBorder="1"/>
    <xf numFmtId="0" fontId="0" fillId="0" borderId="5" xfId="0" applyBorder="1"/>
    <xf numFmtId="0" fontId="0" fillId="0" borderId="6" xfId="0" applyBorder="1" applyAlignment="1">
      <alignment horizontal="right"/>
    </xf>
    <xf numFmtId="0" fontId="0" fillId="3" borderId="0" xfId="0" applyFill="1" applyBorder="1" applyAlignment="1"/>
    <xf numFmtId="0" fontId="0" fillId="3" borderId="0" xfId="0" applyFill="1" applyBorder="1"/>
    <xf numFmtId="0" fontId="3" fillId="0" borderId="7" xfId="0" applyFont="1" applyBorder="1"/>
    <xf numFmtId="0" fontId="0" fillId="0" borderId="7" xfId="0" applyBorder="1"/>
    <xf numFmtId="0" fontId="3" fillId="4" borderId="8" xfId="0" applyFont="1" applyFill="1" applyBorder="1" applyAlignment="1">
      <alignment horizontal="center"/>
    </xf>
    <xf numFmtId="0" fontId="0" fillId="4" borderId="8" xfId="0" applyFill="1" applyBorder="1" applyAlignment="1">
      <alignment horizontal="center"/>
    </xf>
    <xf numFmtId="0" fontId="0" fillId="4" borderId="6" xfId="0" applyFill="1" applyBorder="1" applyAlignment="1">
      <alignment horizontal="center"/>
    </xf>
    <xf numFmtId="0" fontId="3" fillId="0" borderId="1" xfId="0" applyFont="1" applyBorder="1" applyAlignment="1">
      <alignment horizontal="right"/>
    </xf>
    <xf numFmtId="0" fontId="0" fillId="4" borderId="7" xfId="0" applyFill="1" applyBorder="1" applyAlignment="1"/>
    <xf numFmtId="0" fontId="3" fillId="4" borderId="7" xfId="0" applyFont="1" applyFill="1" applyBorder="1" applyAlignment="1"/>
    <xf numFmtId="0" fontId="0" fillId="4" borderId="5" xfId="0" applyFill="1" applyBorder="1" applyAlignment="1"/>
    <xf numFmtId="0" fontId="3"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3" fillId="0" borderId="8" xfId="0" applyFont="1" applyBorder="1" applyAlignment="1">
      <alignment horizontal="right"/>
    </xf>
    <xf numFmtId="0" fontId="0" fillId="0" borderId="8" xfId="0" applyBorder="1"/>
    <xf numFmtId="0" fontId="1" fillId="0" borderId="7" xfId="0" applyFont="1" applyBorder="1" applyAlignment="1">
      <alignment horizontal="left" wrapText="1"/>
    </xf>
    <xf numFmtId="0" fontId="0" fillId="0" borderId="9" xfId="0" applyBorder="1"/>
    <xf numFmtId="0" fontId="0" fillId="0" borderId="10" xfId="0" applyBorder="1"/>
    <xf numFmtId="0" fontId="7" fillId="0" borderId="5" xfId="0" applyFont="1" applyBorder="1" applyAlignment="1">
      <alignment horizontal="right"/>
    </xf>
    <xf numFmtId="0" fontId="7" fillId="0" borderId="6" xfId="0" applyFont="1" applyBorder="1" applyAlignment="1">
      <alignment horizontal="right"/>
    </xf>
    <xf numFmtId="0" fontId="0" fillId="5" borderId="0" xfId="0" applyFill="1" applyBorder="1" applyAlignment="1">
      <alignment horizontal="left"/>
    </xf>
    <xf numFmtId="0" fontId="0" fillId="0" borderId="0" xfId="0" applyFill="1" applyBorder="1"/>
    <xf numFmtId="0" fontId="5" fillId="2" borderId="2" xfId="0" applyFont="1" applyFill="1" applyBorder="1" applyAlignment="1">
      <alignment horizontal="center"/>
    </xf>
    <xf numFmtId="0" fontId="5" fillId="2" borderId="4" xfId="0" applyFont="1" applyFill="1" applyBorder="1" applyAlignment="1">
      <alignment horizontal="center"/>
    </xf>
    <xf numFmtId="0" fontId="0" fillId="0" borderId="0" xfId="0" applyBorder="1" applyAlignment="1">
      <alignment horizontal="center"/>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right" wrapText="1"/>
    </xf>
    <xf numFmtId="0" fontId="3" fillId="0" borderId="3" xfId="0" applyFont="1" applyBorder="1" applyAlignment="1">
      <alignment horizontal="right"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horizont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ED1201"/>
      <color rgb="FFFF7F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472110</xdr:colOff>
      <xdr:row>0</xdr:row>
      <xdr:rowOff>132521</xdr:rowOff>
    </xdr:from>
    <xdr:to>
      <xdr:col>2</xdr:col>
      <xdr:colOff>588066</xdr:colOff>
      <xdr:row>4</xdr:row>
      <xdr:rowOff>158139</xdr:rowOff>
    </xdr:to>
    <xdr:pic>
      <xdr:nvPicPr>
        <xdr:cNvPr id="5" name="Picture 4"/>
        <xdr:cNvPicPr>
          <a:picLocks noChangeAspect="1"/>
        </xdr:cNvPicPr>
      </xdr:nvPicPr>
      <xdr:blipFill>
        <a:blip xmlns:r="http://schemas.openxmlformats.org/officeDocument/2006/relationships" r:embed="rId1"/>
        <a:stretch>
          <a:fillRect/>
        </a:stretch>
      </xdr:blipFill>
      <xdr:spPr>
        <a:xfrm>
          <a:off x="472110" y="132521"/>
          <a:ext cx="2724978" cy="787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J27"/>
  <sheetViews>
    <sheetView tabSelected="1" zoomScale="115" zoomScaleNormal="115" zoomScalePageLayoutView="115" workbookViewId="0"/>
  </sheetViews>
  <sheetFormatPr baseColWidth="10" defaultColWidth="8.83203125" defaultRowHeight="14" x14ac:dyDescent="0"/>
  <cols>
    <col min="1" max="1" width="22.6640625" customWidth="1"/>
    <col min="2" max="2" width="16.5" bestFit="1" customWidth="1"/>
    <col min="3" max="3" width="20.6640625" customWidth="1"/>
    <col min="4" max="4" width="11.5" bestFit="1" customWidth="1"/>
    <col min="5" max="5" width="20.6640625" customWidth="1"/>
    <col min="6" max="6" width="11.5" bestFit="1" customWidth="1"/>
    <col min="7" max="7" width="20.6640625" customWidth="1"/>
    <col min="8" max="8" width="11.5" bestFit="1" customWidth="1"/>
    <col min="9" max="9" width="20.6640625" customWidth="1"/>
    <col min="10" max="10" width="20.1640625" customWidth="1"/>
  </cols>
  <sheetData>
    <row r="2" spans="1:10">
      <c r="D2" s="48" t="s">
        <v>37</v>
      </c>
      <c r="E2" s="49"/>
      <c r="F2" s="49"/>
      <c r="G2" s="49"/>
      <c r="H2" s="49"/>
      <c r="I2" s="49"/>
      <c r="J2" s="49"/>
    </row>
    <row r="3" spans="1:10">
      <c r="D3" s="49"/>
      <c r="E3" s="49"/>
      <c r="F3" s="49"/>
      <c r="G3" s="49"/>
      <c r="H3" s="49"/>
      <c r="I3" s="49"/>
      <c r="J3" s="49"/>
    </row>
    <row r="4" spans="1:10">
      <c r="D4" s="49"/>
      <c r="E4" s="49"/>
      <c r="F4" s="49"/>
      <c r="G4" s="49"/>
      <c r="H4" s="49"/>
      <c r="I4" s="49"/>
      <c r="J4" s="49"/>
    </row>
    <row r="5" spans="1:10" ht="34.5" customHeight="1">
      <c r="D5" s="49"/>
      <c r="E5" s="49"/>
      <c r="F5" s="49"/>
      <c r="G5" s="49"/>
      <c r="H5" s="49"/>
      <c r="I5" s="49"/>
      <c r="J5" s="49"/>
    </row>
    <row r="6" spans="1:10" ht="99" customHeight="1">
      <c r="A6" s="52" t="s">
        <v>41</v>
      </c>
      <c r="B6" s="53"/>
      <c r="C6" s="53"/>
      <c r="D6" s="53"/>
      <c r="E6" s="53"/>
      <c r="F6" s="53"/>
      <c r="G6" s="53"/>
      <c r="H6" s="53"/>
      <c r="I6" s="53"/>
      <c r="J6" s="53"/>
    </row>
    <row r="7" spans="1:10" ht="16.5" customHeight="1" thickBot="1">
      <c r="A7" s="8"/>
      <c r="B7" s="9"/>
      <c r="C7" s="9"/>
      <c r="D7" s="9"/>
      <c r="E7" s="9"/>
      <c r="F7" s="9"/>
      <c r="G7" s="9"/>
      <c r="H7" s="9"/>
      <c r="I7" s="9"/>
      <c r="J7" s="9"/>
    </row>
    <row r="8" spans="1:10" ht="16.5" customHeight="1">
      <c r="A8" s="31" t="s">
        <v>33</v>
      </c>
      <c r="B8" s="32"/>
      <c r="C8" s="32"/>
      <c r="D8" s="32"/>
      <c r="E8" s="32"/>
      <c r="F8" s="32"/>
      <c r="G8" s="32"/>
      <c r="H8" s="32"/>
      <c r="I8" s="32"/>
      <c r="J8" s="33"/>
    </row>
    <row r="9" spans="1:10">
      <c r="A9" s="23"/>
      <c r="B9" s="45"/>
      <c r="C9" s="45"/>
      <c r="D9" s="45"/>
      <c r="E9" s="45"/>
      <c r="F9" s="45"/>
      <c r="G9" s="45"/>
      <c r="H9" s="45"/>
      <c r="I9" s="45"/>
      <c r="J9" s="34" t="s">
        <v>25</v>
      </c>
    </row>
    <row r="10" spans="1:10" ht="15" thickBot="1">
      <c r="A10" s="22" t="s">
        <v>34</v>
      </c>
      <c r="B10" s="11" t="s">
        <v>0</v>
      </c>
      <c r="C10" s="20" t="s">
        <v>4</v>
      </c>
      <c r="D10" s="11"/>
      <c r="E10" s="10"/>
      <c r="F10" s="11"/>
      <c r="G10" s="10"/>
      <c r="H10" s="10"/>
      <c r="I10" s="10"/>
      <c r="J10" s="35"/>
    </row>
    <row r="11" spans="1:10" ht="15" customHeight="1">
      <c r="A11" s="46" t="s">
        <v>36</v>
      </c>
      <c r="B11" s="11" t="s">
        <v>1</v>
      </c>
      <c r="C11" s="41"/>
      <c r="D11" s="11"/>
      <c r="E11" s="10"/>
      <c r="F11" s="11"/>
      <c r="G11" s="10"/>
      <c r="H11" s="11"/>
      <c r="I11" s="16" t="s">
        <v>39</v>
      </c>
      <c r="J11" s="17">
        <f>IFERROR(Data!I26,0)</f>
        <v>0</v>
      </c>
    </row>
    <row r="12" spans="1:10" ht="15" customHeight="1" thickBot="1">
      <c r="A12" s="47"/>
      <c r="B12" s="12" t="s">
        <v>8</v>
      </c>
      <c r="C12" s="13" t="str">
        <f>IF(C10&lt;&gt;"Select",IFERROR(1/(C11*(1/8)),""),"")</f>
        <v/>
      </c>
      <c r="D12" s="12"/>
      <c r="E12" s="14"/>
      <c r="F12" s="12"/>
      <c r="G12" s="14"/>
      <c r="H12" s="12"/>
      <c r="I12" s="39" t="s">
        <v>27</v>
      </c>
      <c r="J12" s="40">
        <f>IFERROR(J11/C11,0)</f>
        <v>0</v>
      </c>
    </row>
    <row r="13" spans="1:10">
      <c r="A13" s="36"/>
      <c r="B13" s="11"/>
      <c r="C13" s="10"/>
      <c r="D13" s="11"/>
      <c r="E13" s="10"/>
      <c r="F13" s="11"/>
      <c r="G13" s="10"/>
      <c r="H13" s="11"/>
      <c r="I13" s="10"/>
      <c r="J13" s="35"/>
    </row>
    <row r="14" spans="1:10">
      <c r="A14" s="22" t="s">
        <v>35</v>
      </c>
      <c r="B14" s="11" t="s">
        <v>0</v>
      </c>
      <c r="C14" s="21" t="s">
        <v>4</v>
      </c>
      <c r="D14" s="11" t="s">
        <v>0</v>
      </c>
      <c r="E14" s="42" t="str">
        <f>C14</f>
        <v>Select</v>
      </c>
      <c r="F14" s="11" t="s">
        <v>0</v>
      </c>
      <c r="G14" s="42" t="str">
        <f>E14</f>
        <v>Select</v>
      </c>
      <c r="H14" s="11" t="s">
        <v>0</v>
      </c>
      <c r="I14" s="42" t="str">
        <f>C14</f>
        <v>Select</v>
      </c>
      <c r="J14" s="35"/>
    </row>
    <row r="15" spans="1:10">
      <c r="A15" s="46" t="s">
        <v>17</v>
      </c>
      <c r="B15" s="11" t="s">
        <v>1</v>
      </c>
      <c r="C15" s="41"/>
      <c r="D15" s="11" t="s">
        <v>1</v>
      </c>
      <c r="E15" s="41"/>
      <c r="F15" s="11" t="s">
        <v>1</v>
      </c>
      <c r="G15" s="41"/>
      <c r="H15" s="15" t="s">
        <v>1</v>
      </c>
      <c r="I15" s="41"/>
      <c r="J15" s="35"/>
    </row>
    <row r="16" spans="1:10">
      <c r="A16" s="46"/>
      <c r="B16" s="11" t="s">
        <v>2</v>
      </c>
      <c r="C16" s="41"/>
      <c r="D16" s="11" t="s">
        <v>2</v>
      </c>
      <c r="E16" s="41"/>
      <c r="F16" s="11" t="s">
        <v>2</v>
      </c>
      <c r="G16" s="41"/>
      <c r="H16" s="15" t="s">
        <v>2</v>
      </c>
      <c r="I16" s="41"/>
      <c r="J16" s="35"/>
    </row>
    <row r="17" spans="1:10" ht="15" thickBot="1">
      <c r="A17" s="23"/>
      <c r="B17" s="10"/>
      <c r="C17" s="10"/>
      <c r="D17" s="10"/>
      <c r="E17" s="10"/>
      <c r="F17" s="10"/>
      <c r="G17" s="10"/>
      <c r="H17" s="10"/>
      <c r="I17" s="10"/>
      <c r="J17" s="35"/>
    </row>
    <row r="18" spans="1:10" ht="15" thickBot="1">
      <c r="A18" s="18"/>
      <c r="B18" s="14"/>
      <c r="C18" s="14"/>
      <c r="D18" s="14"/>
      <c r="E18" s="14"/>
      <c r="F18" s="14"/>
      <c r="G18" s="14"/>
      <c r="H18" s="14"/>
      <c r="I18" s="37" t="s">
        <v>40</v>
      </c>
      <c r="J18" s="38">
        <f>(C16*C15)+(E16*E15)+(G15*G16)+(I16*I15)</f>
        <v>0</v>
      </c>
    </row>
    <row r="19" spans="1:10" ht="15" thickBot="1">
      <c r="A19" s="23"/>
      <c r="B19" s="10"/>
      <c r="C19" s="10"/>
      <c r="D19" s="10"/>
      <c r="E19" s="10"/>
      <c r="F19" s="10"/>
      <c r="G19" s="10"/>
      <c r="H19" s="10"/>
      <c r="I19" s="10"/>
      <c r="J19" s="35"/>
    </row>
    <row r="20" spans="1:10" ht="30" customHeight="1">
      <c r="A20" s="23"/>
      <c r="B20" s="10"/>
      <c r="C20" s="10"/>
      <c r="D20" s="10"/>
      <c r="E20" s="10"/>
      <c r="F20" s="10"/>
      <c r="G20" s="11"/>
      <c r="H20" s="50" t="s">
        <v>38</v>
      </c>
      <c r="I20" s="51"/>
      <c r="J20" s="17">
        <f>J11+J18</f>
        <v>0</v>
      </c>
    </row>
    <row r="21" spans="1:10" ht="15" thickBot="1">
      <c r="A21" s="18"/>
      <c r="B21" s="14"/>
      <c r="C21" s="14"/>
      <c r="D21" s="14"/>
      <c r="E21" s="14"/>
      <c r="F21" s="14"/>
      <c r="G21" s="12"/>
      <c r="H21" s="18"/>
      <c r="I21" s="27" t="s">
        <v>26</v>
      </c>
      <c r="J21" s="19" t="str">
        <f>IF(J20&gt;0,Data!I25,"")</f>
        <v/>
      </c>
    </row>
    <row r="22" spans="1:10" ht="15" thickBot="1">
      <c r="C22" s="7"/>
    </row>
    <row r="23" spans="1:10">
      <c r="I23" s="43" t="s">
        <v>32</v>
      </c>
      <c r="J23" s="44"/>
    </row>
    <row r="24" spans="1:10">
      <c r="I24" s="29" t="s">
        <v>28</v>
      </c>
      <c r="J24" s="24" t="s">
        <v>29</v>
      </c>
    </row>
    <row r="25" spans="1:10">
      <c r="I25" s="28" t="str">
        <f>IF(C10&lt;&gt;"Select",C10,"")</f>
        <v/>
      </c>
      <c r="J25" s="25" t="str">
        <f>IF(C10&lt;&gt;"Select",IF(C11&gt;0,C11,""),"")</f>
        <v/>
      </c>
    </row>
    <row r="26" spans="1:10">
      <c r="I26" s="28" t="str">
        <f>IF(C14&lt;&gt;"Select",C14,"")</f>
        <v/>
      </c>
      <c r="J26" s="25" t="str">
        <f>IF(C14&lt;&gt;"Select",IF(C15&gt;0,C15+E15+G15+I15,""),"")</f>
        <v/>
      </c>
    </row>
    <row r="27" spans="1:10" ht="15" thickBot="1">
      <c r="I27" s="30" t="str">
        <f>IF(J20&gt;0,J21,"")</f>
        <v/>
      </c>
      <c r="J27" s="26" t="str">
        <f>IF(J21&lt;&gt;"",IF(J20&gt;0,1,""),"")</f>
        <v/>
      </c>
    </row>
  </sheetData>
  <mergeCells count="10">
    <mergeCell ref="D2:J5"/>
    <mergeCell ref="H20:I20"/>
    <mergeCell ref="A15:A16"/>
    <mergeCell ref="F9:G9"/>
    <mergeCell ref="A6:J6"/>
    <mergeCell ref="I23:J23"/>
    <mergeCell ref="B9:C9"/>
    <mergeCell ref="D9:E9"/>
    <mergeCell ref="H9:I9"/>
    <mergeCell ref="A11:A12"/>
  </mergeCells>
  <dataValidations count="2">
    <dataValidation type="list" allowBlank="1" showInputMessage="1" showErrorMessage="1" sqref="C13 G12:G13 E12:E13 I13">
      <formula1>$C$9:$C$16</formula1>
    </dataValidation>
    <dataValidation type="list" allowBlank="1" showErrorMessage="1" error="No more than 3 subs may be connected" promptTitle="No more than 3" sqref="C11">
      <formula1>"0,1,2,3"</formula1>
    </dataValidation>
  </dataValidations>
  <pageMargins left="0.7" right="0.7" top="0.75" bottom="0.75" header="0.3" footer="0.3"/>
  <pageSetup scale="69" orientation="landscape"/>
  <headerFooter>
    <oddFooter>&amp;R&amp;D, &amp;T</oddFooter>
  </headerFooter>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Data!$B$3:$B$6</xm:f>
          </x14:formula1>
          <xm:sqref>C14</xm:sqref>
        </x14:dataValidation>
        <x14:dataValidation type="list" allowBlank="1" showInputMessage="1" showErrorMessage="1">
          <x14:formula1>
            <xm:f>Data!$A$3:$A$7</xm:f>
          </x14:formula1>
          <xm:sqref>C10</xm:sqref>
        </x14:dataValidation>
        <x14:dataValidation type="list" allowBlank="1" showInputMessage="1" showErrorMessage="1">
          <x14:formula1>
            <xm:f>IF(C14=Data!D2,Data!D3:D7,(IF(C14=Data!E2,Data!E3:E7,Data!F3:F7)))</xm:f>
          </x14:formula1>
          <xm:sqref>C16</xm:sqref>
        </x14:dataValidation>
        <x14:dataValidation type="list" allowBlank="1" showInputMessage="1" showErrorMessage="1">
          <x14:formula1>
            <xm:f>IF(C14=Data!D2,Data!D3:D7,(IF(C14=Data!E2,Data!E3:E7,Data!F3:F7)))</xm:f>
          </x14:formula1>
          <xm:sqref>E16</xm:sqref>
        </x14:dataValidation>
        <x14:dataValidation type="list" allowBlank="1" showInputMessage="1" showErrorMessage="1">
          <x14:formula1>
            <xm:f>IF(C14=Data!D2,Data!D3:D7,(IF(C14=Data!E2,Data!E3:E7,Data!F3:F7)))</xm:f>
          </x14:formula1>
          <xm:sqref>G16</xm:sqref>
        </x14:dataValidation>
        <x14:dataValidation type="list" allowBlank="1" showInputMessage="1" showErrorMessage="1">
          <x14:formula1>
            <xm:f>IF(C14=Data!D2,Data!D3:D7,(IF(C14=Data!E2,Data!E3:E7,Data!F3:F7)))</xm:f>
          </x14:formula1>
          <xm:sqref>I16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A4" sqref="A4"/>
    </sheetView>
  </sheetViews>
  <sheetFormatPr baseColWidth="10" defaultColWidth="8.83203125" defaultRowHeight="14" x14ac:dyDescent="0"/>
  <cols>
    <col min="1" max="1" width="24.1640625" customWidth="1"/>
    <col min="2" max="2" width="23.6640625" customWidth="1"/>
    <col min="3" max="3" width="10" customWidth="1"/>
    <col min="4" max="6" width="18.6640625" customWidth="1"/>
    <col min="7" max="8" width="10.33203125" customWidth="1"/>
    <col min="9" max="13" width="12.6640625" customWidth="1"/>
  </cols>
  <sheetData>
    <row r="1" spans="1:13" s="3" customFormat="1">
      <c r="A1" s="3" t="s">
        <v>13</v>
      </c>
      <c r="B1" s="3" t="s">
        <v>14</v>
      </c>
      <c r="D1" s="54" t="s">
        <v>12</v>
      </c>
      <c r="E1" s="54"/>
      <c r="F1" s="54"/>
      <c r="G1" s="4"/>
      <c r="H1" s="4"/>
      <c r="I1" s="54" t="s">
        <v>15</v>
      </c>
      <c r="J1" s="54"/>
      <c r="K1" s="54"/>
      <c r="L1" s="54"/>
      <c r="M1" s="54"/>
    </row>
    <row r="2" spans="1:13">
      <c r="D2" s="1" t="s">
        <v>7</v>
      </c>
      <c r="E2" s="1" t="s">
        <v>6</v>
      </c>
      <c r="F2" s="1" t="s">
        <v>3</v>
      </c>
      <c r="G2" s="1"/>
      <c r="H2" s="1"/>
      <c r="I2" s="55" t="s">
        <v>9</v>
      </c>
      <c r="J2" s="55"/>
      <c r="K2" s="55" t="s">
        <v>10</v>
      </c>
      <c r="L2" s="55"/>
      <c r="M2" s="1" t="s">
        <v>16</v>
      </c>
    </row>
    <row r="3" spans="1:13">
      <c r="A3" t="s">
        <v>4</v>
      </c>
      <c r="B3" t="s">
        <v>4</v>
      </c>
      <c r="D3" s="1"/>
      <c r="E3" s="1"/>
      <c r="F3" s="1"/>
      <c r="G3" s="1"/>
      <c r="H3" s="1"/>
      <c r="I3" s="55" t="s">
        <v>21</v>
      </c>
      <c r="J3" s="55"/>
      <c r="K3" s="55"/>
      <c r="L3" s="55"/>
      <c r="M3" s="5">
        <v>0.2</v>
      </c>
    </row>
    <row r="4" spans="1:13">
      <c r="A4" t="s">
        <v>5</v>
      </c>
      <c r="B4" t="s">
        <v>7</v>
      </c>
      <c r="D4">
        <v>30</v>
      </c>
      <c r="E4">
        <v>30</v>
      </c>
      <c r="F4">
        <v>60</v>
      </c>
      <c r="H4" s="1"/>
      <c r="I4" s="2" t="s">
        <v>18</v>
      </c>
      <c r="J4" s="2" t="s">
        <v>19</v>
      </c>
      <c r="K4" s="2" t="s">
        <v>18</v>
      </c>
      <c r="L4" s="2" t="s">
        <v>19</v>
      </c>
    </row>
    <row r="5" spans="1:13">
      <c r="A5" t="s">
        <v>42</v>
      </c>
      <c r="B5" t="s">
        <v>6</v>
      </c>
      <c r="D5">
        <v>15</v>
      </c>
      <c r="E5">
        <v>15</v>
      </c>
      <c r="F5">
        <v>30</v>
      </c>
      <c r="I5">
        <v>500</v>
      </c>
      <c r="J5">
        <f>I5*(1-$M$3)</f>
        <v>400</v>
      </c>
      <c r="K5">
        <v>1000</v>
      </c>
      <c r="L5">
        <f>K5*(1-$M$3)</f>
        <v>800</v>
      </c>
    </row>
    <row r="6" spans="1:13">
      <c r="A6" t="s">
        <v>43</v>
      </c>
      <c r="B6" t="s">
        <v>3</v>
      </c>
      <c r="D6">
        <v>7.5</v>
      </c>
      <c r="E6">
        <v>7.5</v>
      </c>
      <c r="F6">
        <v>15</v>
      </c>
    </row>
    <row r="7" spans="1:13">
      <c r="A7" t="s">
        <v>11</v>
      </c>
      <c r="D7">
        <v>3.75</v>
      </c>
      <c r="E7">
        <v>3.75</v>
      </c>
      <c r="F7">
        <v>7.5</v>
      </c>
      <c r="I7" s="55" t="s">
        <v>20</v>
      </c>
      <c r="J7" s="55"/>
      <c r="K7" s="55"/>
      <c r="L7" s="55"/>
    </row>
    <row r="8" spans="1:13">
      <c r="I8" s="2" t="s">
        <v>18</v>
      </c>
      <c r="J8" s="2" t="s">
        <v>19</v>
      </c>
      <c r="K8" s="2" t="s">
        <v>18</v>
      </c>
      <c r="L8" s="2" t="s">
        <v>19</v>
      </c>
    </row>
    <row r="9" spans="1:13">
      <c r="H9" s="6">
        <v>8</v>
      </c>
      <c r="I9">
        <v>275</v>
      </c>
      <c r="J9">
        <f t="shared" ref="J9:J15" si="0">I9*(1-$M$3)</f>
        <v>220</v>
      </c>
      <c r="K9">
        <v>475</v>
      </c>
      <c r="L9">
        <f t="shared" ref="L9:L15" si="1">K9*(1-$M$3)</f>
        <v>380</v>
      </c>
    </row>
    <row r="10" spans="1:13">
      <c r="H10" s="6">
        <v>7</v>
      </c>
      <c r="I10">
        <v>325</v>
      </c>
      <c r="J10">
        <f t="shared" si="0"/>
        <v>260</v>
      </c>
      <c r="K10">
        <v>560</v>
      </c>
      <c r="L10">
        <f t="shared" si="1"/>
        <v>448</v>
      </c>
    </row>
    <row r="11" spans="1:13">
      <c r="H11" s="6">
        <v>6</v>
      </c>
      <c r="I11">
        <v>380</v>
      </c>
      <c r="J11">
        <f t="shared" si="0"/>
        <v>304</v>
      </c>
      <c r="K11">
        <v>640</v>
      </c>
      <c r="L11">
        <f t="shared" si="1"/>
        <v>512</v>
      </c>
    </row>
    <row r="12" spans="1:13">
      <c r="H12" s="6">
        <v>5</v>
      </c>
      <c r="I12">
        <v>440</v>
      </c>
      <c r="J12">
        <f t="shared" si="0"/>
        <v>352</v>
      </c>
      <c r="K12">
        <v>720</v>
      </c>
      <c r="L12">
        <f t="shared" si="1"/>
        <v>576</v>
      </c>
    </row>
    <row r="13" spans="1:13">
      <c r="H13" s="6">
        <v>4</v>
      </c>
      <c r="I13">
        <v>500</v>
      </c>
      <c r="J13">
        <f t="shared" si="0"/>
        <v>400</v>
      </c>
      <c r="K13">
        <v>800</v>
      </c>
      <c r="L13">
        <f t="shared" si="1"/>
        <v>640</v>
      </c>
    </row>
    <row r="14" spans="1:13">
      <c r="H14" s="6">
        <v>3</v>
      </c>
      <c r="I14">
        <v>600</v>
      </c>
      <c r="J14">
        <f t="shared" si="0"/>
        <v>480</v>
      </c>
      <c r="K14">
        <v>900</v>
      </c>
      <c r="L14">
        <f t="shared" si="1"/>
        <v>720</v>
      </c>
    </row>
    <row r="15" spans="1:13">
      <c r="H15" s="6">
        <v>2</v>
      </c>
      <c r="I15">
        <v>700</v>
      </c>
      <c r="J15">
        <f t="shared" si="0"/>
        <v>560</v>
      </c>
      <c r="K15">
        <v>1000</v>
      </c>
      <c r="L15">
        <f t="shared" si="1"/>
        <v>800</v>
      </c>
    </row>
    <row r="17" spans="8:9">
      <c r="H17" s="1" t="s">
        <v>22</v>
      </c>
    </row>
    <row r="18" spans="8:9">
      <c r="H18" t="s">
        <v>30</v>
      </c>
      <c r="I18" t="e">
        <f>VLOOKUP(ROUND('70V Landscape System'!C12,0),Data!H9:L15,3,FALSE)</f>
        <v>#VALUE!</v>
      </c>
    </row>
    <row r="19" spans="8:9">
      <c r="H19" t="s">
        <v>31</v>
      </c>
      <c r="I19" t="e">
        <f>VLOOKUP(ROUND('70V Landscape System'!C12,0),Data!H9:L15,5,FALSE)</f>
        <v>#VALUE!</v>
      </c>
    </row>
    <row r="21" spans="8:9">
      <c r="H21" s="1" t="s">
        <v>23</v>
      </c>
    </row>
    <row r="22" spans="8:9">
      <c r="I22">
        <f>'70V Landscape System'!J18</f>
        <v>0</v>
      </c>
    </row>
    <row r="24" spans="8:9">
      <c r="H24" s="1" t="s">
        <v>24</v>
      </c>
    </row>
    <row r="25" spans="8:9">
      <c r="I25" s="1" t="str">
        <f>IF(I22&lt;=J5,H18,IF(L5&gt;=I22,H19,IF(I22&gt;L5,"N/A")))</f>
        <v>CR-CDi1000-LSCAPE</v>
      </c>
    </row>
    <row r="26" spans="8:9">
      <c r="I26" t="e">
        <f>VLOOKUP(I25,H18:I19,2,FALSE)</f>
        <v>#VALUE!</v>
      </c>
    </row>
  </sheetData>
  <mergeCells count="6">
    <mergeCell ref="D1:F1"/>
    <mergeCell ref="I1:M1"/>
    <mergeCell ref="I3:L3"/>
    <mergeCell ref="I7:L7"/>
    <mergeCell ref="K2:L2"/>
    <mergeCell ref="I2:J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70V Landscape System</vt:lpstr>
      <vt:lpstr>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Harper</dc:creator>
  <cp:lastModifiedBy>Kristi Greenoe</cp:lastModifiedBy>
  <cp:lastPrinted>2016-04-08T15:07:31Z</cp:lastPrinted>
  <dcterms:created xsi:type="dcterms:W3CDTF">2016-03-09T19:49:57Z</dcterms:created>
  <dcterms:modified xsi:type="dcterms:W3CDTF">2016-04-11T21:00:05Z</dcterms:modified>
</cp:coreProperties>
</file>